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a196\Desktop\"/>
    </mc:Choice>
  </mc:AlternateContent>
  <xr:revisionPtr revIDLastSave="0" documentId="8_{5E4CB481-7372-4ABB-A317-DBAE20698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漏れ量と孔サイズ（円管）" sheetId="23394" r:id="rId1"/>
  </sheets>
  <definedNames>
    <definedName name="_xlnm.Print_Area" localSheetId="0">'漏れ量と孔サイズ（円管）'!$A$1:$L$84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3394" l="1"/>
  <c r="D53" i="23394"/>
  <c r="F53" i="23394" s="1"/>
  <c r="D54" i="23394" l="1"/>
  <c r="D45" i="23394"/>
  <c r="D74" i="23394" l="1"/>
  <c r="F72" i="23394"/>
  <c r="F71" i="23394"/>
  <c r="F69" i="23394"/>
  <c r="F68" i="23394"/>
  <c r="D63" i="23394"/>
  <c r="F61" i="23394"/>
  <c r="F60" i="23394"/>
  <c r="F58" i="23394"/>
  <c r="F57" i="23394"/>
  <c r="F51" i="23394" l="1"/>
  <c r="F50" i="23394"/>
  <c r="F49" i="23394"/>
  <c r="F48" i="23394"/>
  <c r="D43" i="23394"/>
  <c r="F29" i="23394"/>
  <c r="D29" i="23394"/>
  <c r="F39" i="23394"/>
  <c r="F38" i="23394"/>
  <c r="F41" i="23394"/>
  <c r="F40" i="23394"/>
  <c r="D34" i="23394"/>
  <c r="D35" i="23394" s="1"/>
  <c r="F30" i="23394"/>
  <c r="F31" i="23394"/>
  <c r="F33" i="23394"/>
  <c r="D44" i="23394" l="1"/>
  <c r="F34" i="23394"/>
</calcChain>
</file>

<file path=xl/sharedStrings.xml><?xml version="1.0" encoding="utf-8"?>
<sst xmlns="http://schemas.openxmlformats.org/spreadsheetml/2006/main" count="190" uniqueCount="100">
  <si>
    <t>P1</t>
    <phoneticPr fontId="4"/>
  </si>
  <si>
    <t>粘度</t>
    <rPh sb="0" eb="2">
      <t>ネンド</t>
    </rPh>
    <phoneticPr fontId="4"/>
  </si>
  <si>
    <t>P2</t>
    <phoneticPr fontId="4"/>
  </si>
  <si>
    <t>大気圧</t>
    <rPh sb="0" eb="3">
      <t>タイキアツ</t>
    </rPh>
    <phoneticPr fontId="4"/>
  </si>
  <si>
    <t>P0</t>
    <phoneticPr fontId="4"/>
  </si>
  <si>
    <t>ηa</t>
    <phoneticPr fontId="4"/>
  </si>
  <si>
    <t>m</t>
    <phoneticPr fontId="4"/>
  </si>
  <si>
    <t>mm</t>
    <phoneticPr fontId="4"/>
  </si>
  <si>
    <t>①</t>
  </si>
  <si>
    <t>②</t>
  </si>
  <si>
    <t>③</t>
  </si>
  <si>
    <t>④</t>
  </si>
  <si>
    <r>
      <t xml:space="preserve">Test condition </t>
    </r>
    <r>
      <rPr>
        <b/>
        <sz val="11"/>
        <rFont val="ＭＳ Ｐゴシック"/>
        <family val="3"/>
        <charset val="128"/>
      </rPr>
      <t>y</t>
    </r>
    <phoneticPr fontId="4"/>
  </si>
  <si>
    <t>L</t>
    <phoneticPr fontId="4"/>
  </si>
  <si>
    <t>入口圧力</t>
    <rPh sb="0" eb="2">
      <t>イリグチ</t>
    </rPh>
    <rPh sb="2" eb="4">
      <t>アツリョク</t>
    </rPh>
    <phoneticPr fontId="4"/>
  </si>
  <si>
    <t>出口圧力</t>
    <rPh sb="0" eb="2">
      <t>デグチ</t>
    </rPh>
    <rPh sb="2" eb="4">
      <t>アツリョク</t>
    </rPh>
    <phoneticPr fontId="4"/>
  </si>
  <si>
    <r>
      <t xml:space="preserve">Test condition </t>
    </r>
    <r>
      <rPr>
        <b/>
        <sz val="11"/>
        <rFont val="ＭＳ Ｐゴシック"/>
        <family val="3"/>
        <charset val="128"/>
      </rPr>
      <t>x</t>
    </r>
    <phoneticPr fontId="4"/>
  </si>
  <si>
    <t>compressible fluid</t>
  </si>
  <si>
    <t>incompressible fluid</t>
    <phoneticPr fontId="4"/>
  </si>
  <si>
    <r>
      <t xml:space="preserve">suffix </t>
    </r>
    <r>
      <rPr>
        <b/>
        <sz val="11"/>
        <rFont val="ＭＳ Ｐゴシック"/>
        <family val="3"/>
        <charset val="128"/>
      </rPr>
      <t>x:</t>
    </r>
    <phoneticPr fontId="4"/>
  </si>
  <si>
    <r>
      <t xml:space="preserve">suffix </t>
    </r>
    <r>
      <rPr>
        <b/>
        <sz val="11"/>
        <rFont val="ＭＳ Ｐゴシック"/>
        <family val="3"/>
        <charset val="128"/>
      </rPr>
      <t>y:</t>
    </r>
    <phoneticPr fontId="4"/>
  </si>
  <si>
    <r>
      <t xml:space="preserve">suffix </t>
    </r>
    <r>
      <rPr>
        <b/>
        <sz val="11"/>
        <rFont val="ＭＳ Ｐゴシック"/>
        <family val="3"/>
        <charset val="128"/>
      </rPr>
      <t>a:</t>
    </r>
    <phoneticPr fontId="4"/>
  </si>
  <si>
    <r>
      <t xml:space="preserve">suffix </t>
    </r>
    <r>
      <rPr>
        <b/>
        <sz val="11"/>
        <rFont val="ＭＳ Ｐゴシック"/>
        <family val="3"/>
        <charset val="128"/>
      </rPr>
      <t>w:</t>
    </r>
    <phoneticPr fontId="4"/>
  </si>
  <si>
    <t>エアリーク量から　リーク孔のサイズを求める</t>
    <rPh sb="5" eb="6">
      <t>リョウ</t>
    </rPh>
    <rPh sb="12" eb="13">
      <t>アナ</t>
    </rPh>
    <rPh sb="18" eb="19">
      <t>モト</t>
    </rPh>
    <phoneticPr fontId="2"/>
  </si>
  <si>
    <t>流量（エアリーク量）</t>
    <rPh sb="0" eb="2">
      <t>リュウリョウ</t>
    </rPh>
    <rPh sb="8" eb="9">
      <t>リョウ</t>
    </rPh>
    <phoneticPr fontId="4"/>
  </si>
  <si>
    <t>Q</t>
    <phoneticPr fontId="4"/>
  </si>
  <si>
    <t>同上、体積流量</t>
    <rPh sb="0" eb="2">
      <t>ドウジョウ</t>
    </rPh>
    <rPh sb="3" eb="5">
      <t>タイセキ</t>
    </rPh>
    <rPh sb="5" eb="7">
      <t>リュウリョウ</t>
    </rPh>
    <phoneticPr fontId="4"/>
  </si>
  <si>
    <t>Pa・m3/s</t>
  </si>
  <si>
    <t>Pa</t>
  </si>
  <si>
    <t>Pa A</t>
  </si>
  <si>
    <t>kPa G</t>
    <phoneticPr fontId="4"/>
  </si>
  <si>
    <t>Pa・s</t>
  </si>
  <si>
    <t>mL/min</t>
    <phoneticPr fontId="4"/>
  </si>
  <si>
    <t>A は絶対圧、G はゲージ圧</t>
    <rPh sb="3" eb="5">
      <t>ゼッタイ</t>
    </rPh>
    <rPh sb="5" eb="6">
      <t>アツ</t>
    </rPh>
    <rPh sb="13" eb="14">
      <t>アツ</t>
    </rPh>
    <phoneticPr fontId="4"/>
  </si>
  <si>
    <r>
      <t>円管</t>
    </r>
    <r>
      <rPr>
        <sz val="8"/>
        <rFont val="ＭＳ Ｐゴシック"/>
        <family val="3"/>
        <charset val="128"/>
      </rPr>
      <t xml:space="preserve">(リーク孔) </t>
    </r>
    <r>
      <rPr>
        <sz val="11"/>
        <rFont val="ＭＳ Ｐゴシック"/>
        <family val="3"/>
        <charset val="128"/>
      </rPr>
      <t>の長さ</t>
    </r>
    <rPh sb="0" eb="2">
      <t>エンカン</t>
    </rPh>
    <rPh sb="10" eb="11">
      <t>ナガ</t>
    </rPh>
    <phoneticPr fontId="4"/>
  </si>
  <si>
    <r>
      <t>円管</t>
    </r>
    <r>
      <rPr>
        <sz val="8"/>
        <rFont val="ＭＳ Ｐゴシック"/>
        <family val="3"/>
        <charset val="128"/>
      </rPr>
      <t xml:space="preserve">(リーク孔) </t>
    </r>
    <r>
      <rPr>
        <sz val="11"/>
        <rFont val="ＭＳ Ｐゴシック"/>
        <family val="3"/>
        <charset val="128"/>
      </rPr>
      <t>の直径</t>
    </r>
    <rPh sb="0" eb="2">
      <t>エンカン</t>
    </rPh>
    <rPh sb="10" eb="12">
      <t>チョッケイ</t>
    </rPh>
    <phoneticPr fontId="4"/>
  </si>
  <si>
    <t>D</t>
    <phoneticPr fontId="4"/>
  </si>
  <si>
    <t>m</t>
    <phoneticPr fontId="4"/>
  </si>
  <si>
    <t>μm</t>
    <phoneticPr fontId="4"/>
  </si>
  <si>
    <r>
      <rPr>
        <b/>
        <sz val="11"/>
        <rFont val="ＭＳ Ｐゴシック"/>
        <family val="3"/>
        <charset val="128"/>
      </rPr>
      <t xml:space="preserve">L </t>
    </r>
    <r>
      <rPr>
        <sz val="11"/>
        <rFont val="ＭＳ Ｐゴシック"/>
        <family val="3"/>
        <charset val="128"/>
      </rPr>
      <t xml:space="preserve">を指定した時の </t>
    </r>
    <r>
      <rPr>
        <b/>
        <sz val="11"/>
        <rFont val="ＭＳ Ｐゴシック"/>
        <family val="3"/>
        <charset val="128"/>
      </rPr>
      <t>D</t>
    </r>
    <rPh sb="3" eb="5">
      <t>シテイ</t>
    </rPh>
    <rPh sb="7" eb="8">
      <t>トキ</t>
    </rPh>
    <phoneticPr fontId="4"/>
  </si>
  <si>
    <t>温度</t>
    <rPh sb="0" eb="2">
      <t>オンド</t>
    </rPh>
    <phoneticPr fontId="4"/>
  </si>
  <si>
    <t>℃</t>
    <phoneticPr fontId="4"/>
  </si>
  <si>
    <t>or atm cc/min</t>
    <phoneticPr fontId="4"/>
  </si>
  <si>
    <t>器壁厚さを目安に入力</t>
    <rPh sb="0" eb="1">
      <t>キ</t>
    </rPh>
    <rPh sb="1" eb="2">
      <t>カベ</t>
    </rPh>
    <rPh sb="2" eb="3">
      <t>アツ</t>
    </rPh>
    <rPh sb="5" eb="7">
      <t>メヤス</t>
    </rPh>
    <rPh sb="8" eb="10">
      <t>ニュウリョク</t>
    </rPh>
    <phoneticPr fontId="4"/>
  </si>
  <si>
    <t>Q</t>
  </si>
  <si>
    <t>P1</t>
  </si>
  <si>
    <t>kPa G</t>
  </si>
  <si>
    <t>P2</t>
  </si>
  <si>
    <t>ηa</t>
  </si>
  <si>
    <t>L</t>
  </si>
  <si>
    <t>m</t>
  </si>
  <si>
    <t>mm</t>
  </si>
  <si>
    <t>D</t>
  </si>
  <si>
    <t>μm</t>
  </si>
  <si>
    <t>Qa</t>
    <phoneticPr fontId="4"/>
  </si>
  <si>
    <t>m3/s</t>
    <phoneticPr fontId="4"/>
  </si>
  <si>
    <t>Qa</t>
    <phoneticPr fontId="4"/>
  </si>
  <si>
    <t>リーク孔のサイズから圧縮性流体（空気など）リーク量を求める</t>
    <rPh sb="3" eb="4">
      <t>アナ</t>
    </rPh>
    <rPh sb="16" eb="18">
      <t>クウキ</t>
    </rPh>
    <rPh sb="26" eb="27">
      <t>モト</t>
    </rPh>
    <phoneticPr fontId="2"/>
  </si>
  <si>
    <t>リーク孔のサイズから非圧縮性流体（水など）リーク量を求める</t>
    <rPh sb="3" eb="4">
      <t>アナ</t>
    </rPh>
    <rPh sb="26" eb="27">
      <t>モト</t>
    </rPh>
    <phoneticPr fontId="2"/>
  </si>
  <si>
    <t>ηw</t>
    <phoneticPr fontId="4"/>
  </si>
  <si>
    <t>流量（リーク量）</t>
    <rPh sb="0" eb="2">
      <t>リュウリョウ</t>
    </rPh>
    <rPh sb="6" eb="7">
      <t>リョウ</t>
    </rPh>
    <phoneticPr fontId="4"/>
  </si>
  <si>
    <t>Qw</t>
    <phoneticPr fontId="4"/>
  </si>
  <si>
    <t>m3/s</t>
    <phoneticPr fontId="4"/>
  </si>
  <si>
    <t>同一リーク孔モデルで、気体・液体の流量比（Qax/Qwy）を求める</t>
    <rPh sb="0" eb="2">
      <t>ドウイツ</t>
    </rPh>
    <rPh sb="5" eb="6">
      <t>アナ</t>
    </rPh>
    <rPh sb="11" eb="13">
      <t>キタイ</t>
    </rPh>
    <rPh sb="14" eb="16">
      <t>エキタイ</t>
    </rPh>
    <rPh sb="17" eb="19">
      <t>リュウリョウ</t>
    </rPh>
    <rPh sb="19" eb="20">
      <t>ヒ</t>
    </rPh>
    <rPh sb="30" eb="31">
      <t>モト</t>
    </rPh>
    <phoneticPr fontId="4"/>
  </si>
  <si>
    <t>ηay</t>
    <phoneticPr fontId="4"/>
  </si>
  <si>
    <t>試験条件x  入口圧力</t>
    <rPh sb="0" eb="2">
      <t>シケン</t>
    </rPh>
    <rPh sb="2" eb="4">
      <t>ジョウケン</t>
    </rPh>
    <rPh sb="7" eb="9">
      <t>イリグチ</t>
    </rPh>
    <rPh sb="9" eb="11">
      <t>アツリョク</t>
    </rPh>
    <phoneticPr fontId="4"/>
  </si>
  <si>
    <t>試験条件y  入口圧力</t>
    <rPh sb="7" eb="9">
      <t>イリグチ</t>
    </rPh>
    <rPh sb="9" eb="11">
      <t>アツリョク</t>
    </rPh>
    <phoneticPr fontId="4"/>
  </si>
  <si>
    <t>同一リーク孔モデルで、試験条件を変えた時の気体流量比（Qax/Qay）を求める</t>
    <rPh sb="0" eb="2">
      <t>ドウイツ</t>
    </rPh>
    <rPh sb="5" eb="6">
      <t>アナ</t>
    </rPh>
    <rPh sb="11" eb="13">
      <t>シケン</t>
    </rPh>
    <rPh sb="13" eb="15">
      <t>ジョウケン</t>
    </rPh>
    <rPh sb="16" eb="17">
      <t>カ</t>
    </rPh>
    <rPh sb="19" eb="20">
      <t>トキ</t>
    </rPh>
    <rPh sb="21" eb="23">
      <t>キタイ</t>
    </rPh>
    <rPh sb="23" eb="25">
      <t>リュウリョウ</t>
    </rPh>
    <rPh sb="25" eb="26">
      <t>ヒ</t>
    </rPh>
    <rPh sb="36" eb="37">
      <t>モト</t>
    </rPh>
    <phoneticPr fontId="4"/>
  </si>
  <si>
    <t>P1x</t>
    <phoneticPr fontId="4"/>
  </si>
  <si>
    <t>P2x</t>
    <phoneticPr fontId="4"/>
  </si>
  <si>
    <t>ηax</t>
    <phoneticPr fontId="4"/>
  </si>
  <si>
    <t>P2y</t>
    <phoneticPr fontId="4"/>
  </si>
  <si>
    <t>P1y</t>
    <phoneticPr fontId="4"/>
  </si>
  <si>
    <t>流量比</t>
    <rPh sb="0" eb="2">
      <t>リュウリョウ</t>
    </rPh>
    <rPh sb="2" eb="3">
      <t>ヒ</t>
    </rPh>
    <phoneticPr fontId="4"/>
  </si>
  <si>
    <t>Qax/Qay</t>
    <phoneticPr fontId="4"/>
  </si>
  <si>
    <t>⑤</t>
    <phoneticPr fontId="4"/>
  </si>
  <si>
    <r>
      <rPr>
        <b/>
        <sz val="11"/>
        <rFont val="ＭＳ Ｐゴシック"/>
        <family val="3"/>
        <charset val="128"/>
      </rPr>
      <t>（気体）</t>
    </r>
    <r>
      <rPr>
        <sz val="11"/>
        <rFont val="ＭＳ Ｐゴシック"/>
        <family val="3"/>
        <charset val="128"/>
      </rPr>
      <t>　　　出口圧力</t>
    </r>
    <rPh sb="7" eb="9">
      <t>デグチ</t>
    </rPh>
    <rPh sb="9" eb="11">
      <t>アツリョク</t>
    </rPh>
    <phoneticPr fontId="4"/>
  </si>
  <si>
    <r>
      <rPr>
        <b/>
        <sz val="11"/>
        <rFont val="ＭＳ Ｐゴシック"/>
        <family val="3"/>
        <charset val="128"/>
      </rPr>
      <t>（液体）</t>
    </r>
    <r>
      <rPr>
        <sz val="11"/>
        <rFont val="ＭＳ Ｐゴシック"/>
        <family val="3"/>
        <charset val="128"/>
      </rPr>
      <t>　　　出口圧力</t>
    </r>
    <rPh sb="1" eb="3">
      <t>エキタイ</t>
    </rPh>
    <rPh sb="7" eb="9">
      <t>デグチ</t>
    </rPh>
    <rPh sb="9" eb="11">
      <t>アツリョク</t>
    </rPh>
    <phoneticPr fontId="4"/>
  </si>
  <si>
    <t>ηwy</t>
    <phoneticPr fontId="4"/>
  </si>
  <si>
    <t>Qax/Qwy</t>
    <phoneticPr fontId="4"/>
  </si>
  <si>
    <t>T(c)</t>
    <phoneticPr fontId="4"/>
  </si>
  <si>
    <t>(23℃空気…0.0000183)</t>
    <rPh sb="3" eb="5">
      <t>クウキ</t>
    </rPh>
    <phoneticPr fontId="4"/>
  </si>
  <si>
    <t>23℃空気…0.0000183</t>
    <rPh sb="3" eb="5">
      <t>クウキ</t>
    </rPh>
    <phoneticPr fontId="4"/>
  </si>
  <si>
    <t>23℃水…0.00094</t>
    <rPh sb="3" eb="4">
      <t>ミズ</t>
    </rPh>
    <phoneticPr fontId="4"/>
  </si>
  <si>
    <t>23℃空気…0.0000183</t>
    <rPh sb="2" eb="4">
      <t>クウキ</t>
    </rPh>
    <phoneticPr fontId="4"/>
  </si>
  <si>
    <t>23℃水…0.00094</t>
    <rPh sb="2" eb="3">
      <t>ミズ</t>
    </rPh>
    <phoneticPr fontId="4"/>
  </si>
  <si>
    <t>体積流量比</t>
    <rPh sb="0" eb="1">
      <t>タイセキ</t>
    </rPh>
    <rPh sb="1" eb="3">
      <t>リュウリョウ</t>
    </rPh>
    <rPh sb="3" eb="4">
      <t>ヒ</t>
    </rPh>
    <phoneticPr fontId="4"/>
  </si>
  <si>
    <t>（注意：Qa/Qwの比は、オリフィスモデルより大きめになる）</t>
    <rPh sb="1" eb="3">
      <t>チュウイ</t>
    </rPh>
    <rPh sb="10" eb="11">
      <t>ヒ</t>
    </rPh>
    <phoneticPr fontId="4"/>
  </si>
  <si>
    <t>以下の式をベースに計算しています。　（漏れ試験II p25参照）</t>
    <rPh sb="0" eb="2">
      <t>イカ</t>
    </rPh>
    <rPh sb="3" eb="4">
      <t>シキ</t>
    </rPh>
    <rPh sb="9" eb="11">
      <t>ケイサン</t>
    </rPh>
    <rPh sb="29" eb="31">
      <t>サンショウ</t>
    </rPh>
    <phoneticPr fontId="4"/>
  </si>
  <si>
    <t>P1&gt;P2, Kn&lt;0.01, L&gt;80Dを判定</t>
    <rPh sb="22" eb="24">
      <t>ハンテイ</t>
    </rPh>
    <phoneticPr fontId="4"/>
  </si>
  <si>
    <r>
      <rPr>
        <b/>
        <sz val="11"/>
        <color indexed="12"/>
        <rFont val="ＭＳ Ｐゴシック"/>
        <family val="3"/>
        <charset val="128"/>
      </rPr>
      <t>青い文字</t>
    </r>
    <r>
      <rPr>
        <sz val="11"/>
        <rFont val="ＭＳ Ｐゴシック"/>
        <family val="3"/>
        <charset val="128"/>
      </rPr>
      <t>の欄に条件を入力すると、</t>
    </r>
    <r>
      <rPr>
        <b/>
        <sz val="11"/>
        <color indexed="10"/>
        <rFont val="ＭＳ Ｐゴシック"/>
        <family val="3"/>
        <charset val="128"/>
      </rPr>
      <t>赤い文字</t>
    </r>
    <r>
      <rPr>
        <sz val="11"/>
        <rFont val="ＭＳ Ｐゴシック"/>
        <family val="3"/>
        <charset val="128"/>
      </rPr>
      <t>の欄に計算結果が出ます。</t>
    </r>
    <rPh sb="0" eb="1">
      <t>アオ</t>
    </rPh>
    <rPh sb="2" eb="4">
      <t>モジ</t>
    </rPh>
    <rPh sb="5" eb="6">
      <t>ラン</t>
    </rPh>
    <rPh sb="7" eb="9">
      <t>ジョウケン</t>
    </rPh>
    <rPh sb="10" eb="12">
      <t>ニュウリョク</t>
    </rPh>
    <rPh sb="16" eb="17">
      <t>アカ</t>
    </rPh>
    <rPh sb="18" eb="20">
      <t>モジ</t>
    </rPh>
    <rPh sb="21" eb="22">
      <t>ラン</t>
    </rPh>
    <rPh sb="23" eb="25">
      <t>ケイサン</t>
    </rPh>
    <rPh sb="25" eb="27">
      <t>ケッカ</t>
    </rPh>
    <rPh sb="28" eb="29">
      <t>デ</t>
    </rPh>
    <phoneticPr fontId="4"/>
  </si>
  <si>
    <t>漏れ流量の計算（粘性流、円筒管モデル）</t>
    <rPh sb="0" eb="1">
      <t>モ</t>
    </rPh>
    <rPh sb="2" eb="4">
      <t>リュウリョウ</t>
    </rPh>
    <rPh sb="5" eb="7">
      <t>ケイサン</t>
    </rPh>
    <rPh sb="8" eb="10">
      <t>ネンセイ</t>
    </rPh>
    <rPh sb="10" eb="11">
      <t>リュウ</t>
    </rPh>
    <rPh sb="12" eb="14">
      <t>エントウ</t>
    </rPh>
    <rPh sb="14" eb="15">
      <t>カン</t>
    </rPh>
    <phoneticPr fontId="4"/>
  </si>
  <si>
    <t>円筒管を粘性流で流れる場合の漏れ流量の計算です。　形状や流れの条件に留意してご利用ください。</t>
    <rPh sb="0" eb="2">
      <t>エントウ</t>
    </rPh>
    <rPh sb="2" eb="3">
      <t>カン</t>
    </rPh>
    <rPh sb="4" eb="6">
      <t>ネンセイ</t>
    </rPh>
    <rPh sb="6" eb="7">
      <t>リュウ</t>
    </rPh>
    <rPh sb="8" eb="9">
      <t>ナガ</t>
    </rPh>
    <rPh sb="11" eb="13">
      <t>バアイ</t>
    </rPh>
    <rPh sb="14" eb="15">
      <t>モ</t>
    </rPh>
    <rPh sb="16" eb="18">
      <t>リュウリョウ</t>
    </rPh>
    <rPh sb="19" eb="21">
      <t>ケイサン</t>
    </rPh>
    <rPh sb="25" eb="27">
      <t>ケイジョウ</t>
    </rPh>
    <rPh sb="28" eb="29">
      <t>ナガ</t>
    </rPh>
    <rPh sb="31" eb="33">
      <t>ジョウケン</t>
    </rPh>
    <rPh sb="34" eb="36">
      <t>リュウイ</t>
    </rPh>
    <rPh sb="39" eb="41">
      <t>リヨウ</t>
    </rPh>
    <phoneticPr fontId="4"/>
  </si>
  <si>
    <t>10000-H-001-01</t>
    <phoneticPr fontId="4"/>
  </si>
  <si>
    <r>
      <t>資料：テクニカルマニュアル</t>
    </r>
    <r>
      <rPr>
        <sz val="11"/>
        <rFont val="Arial"/>
        <family val="2"/>
      </rPr>
      <t xml:space="preserve"> P.6</t>
    </r>
    <r>
      <rPr>
        <sz val="11"/>
        <rFont val="MSゴシック"/>
        <family val="3"/>
        <charset val="128"/>
      </rPr>
      <t>～</t>
    </r>
    <r>
      <rPr>
        <sz val="11"/>
        <rFont val="Arial"/>
        <family val="2"/>
      </rPr>
      <t>8</t>
    </r>
    <r>
      <rPr>
        <sz val="11"/>
        <rFont val="MSゴシック"/>
        <family val="3"/>
        <charset val="128"/>
      </rPr>
      <t>、漏れ試験Ⅱ</t>
    </r>
    <r>
      <rPr>
        <sz val="11"/>
        <rFont val="Arial"/>
        <family val="2"/>
      </rPr>
      <t xml:space="preserve"> P.25</t>
    </r>
    <r>
      <rPr>
        <sz val="11"/>
        <rFont val="MSゴシック"/>
        <family val="3"/>
        <charset val="128"/>
      </rPr>
      <t>～</t>
    </r>
    <r>
      <rPr>
        <sz val="11"/>
        <rFont val="Arial"/>
        <family val="2"/>
      </rPr>
      <t>26</t>
    </r>
    <rPh sb="0" eb="2">
      <t>シリョウ</t>
    </rPh>
    <phoneticPr fontId="4"/>
  </si>
  <si>
    <t>株式会社フクダ</t>
    <rPh sb="0" eb="4">
      <t>カブシキガイシャ</t>
    </rPh>
    <phoneticPr fontId="4"/>
  </si>
  <si>
    <t>〒176-0021東京都練馬区貫井3-16-5</t>
  </si>
  <si>
    <t>更新日：2022/9/28</t>
    <rPh sb="0" eb="2">
      <t>コウシン</t>
    </rPh>
    <rPh sb="2" eb="3">
      <t>ビ</t>
    </rPh>
    <phoneticPr fontId="4"/>
  </si>
  <si>
    <t>TEL 03-5848-7921</t>
    <phoneticPr fontId="4"/>
  </si>
  <si>
    <t>https://www.fukuda-jp.com/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</si>
</sst>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E+0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i/>
      <sz val="11"/>
      <color theme="0" tint="-0.3499862666707357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MSゴシック"/>
      <family val="3"/>
      <charset val="128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1" xfId="0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11" fontId="0" fillId="0" borderId="1" xfId="0" applyNumberFormat="1" applyBorder="1"/>
    <xf numFmtId="0" fontId="6" fillId="0" borderId="0" xfId="0" applyFont="1" applyAlignment="1">
      <alignment vertical="center"/>
    </xf>
    <xf numFmtId="11" fontId="0" fillId="0" borderId="0" xfId="0" applyNumberFormat="1"/>
    <xf numFmtId="0" fontId="12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1" fontId="13" fillId="0" borderId="1" xfId="1" applyNumberFormat="1" applyFont="1" applyBorder="1"/>
    <xf numFmtId="0" fontId="13" fillId="0" borderId="1" xfId="0" applyFont="1" applyBorder="1"/>
    <xf numFmtId="11" fontId="13" fillId="0" borderId="1" xfId="0" applyNumberFormat="1" applyFont="1" applyBorder="1"/>
    <xf numFmtId="0" fontId="0" fillId="0" borderId="1" xfId="0" quotePrefix="1" applyBorder="1"/>
    <xf numFmtId="11" fontId="12" fillId="0" borderId="1" xfId="0" applyNumberFormat="1" applyFont="1" applyBorder="1"/>
    <xf numFmtId="0" fontId="10" fillId="0" borderId="1" xfId="0" applyFont="1" applyBorder="1"/>
    <xf numFmtId="176" fontId="13" fillId="0" borderId="1" xfId="0" applyNumberFormat="1" applyFont="1" applyBorder="1"/>
    <xf numFmtId="0" fontId="0" fillId="0" borderId="1" xfId="0" applyBorder="1" applyAlignment="1">
      <alignment horizontal="right"/>
    </xf>
    <xf numFmtId="0" fontId="7" fillId="0" borderId="1" xfId="0" applyFont="1" applyBorder="1"/>
    <xf numFmtId="0" fontId="12" fillId="0" borderId="1" xfId="0" applyFont="1" applyBorder="1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/>
    <xf numFmtId="0" fontId="19" fillId="2" borderId="0" xfId="0" applyFont="1" applyFill="1"/>
    <xf numFmtId="0" fontId="10" fillId="0" borderId="0" xfId="0" applyFont="1"/>
    <xf numFmtId="11" fontId="10" fillId="5" borderId="1" xfId="0" applyNumberFormat="1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6" fillId="0" borderId="0" xfId="0" applyFont="1"/>
    <xf numFmtId="11" fontId="6" fillId="0" borderId="0" xfId="0" applyNumberFormat="1" applyFont="1"/>
    <xf numFmtId="11" fontId="14" fillId="4" borderId="0" xfId="0" applyNumberFormat="1" applyFont="1" applyFill="1"/>
    <xf numFmtId="0" fontId="11" fillId="3" borderId="0" xfId="0" applyFont="1" applyFill="1"/>
    <xf numFmtId="0" fontId="14" fillId="3" borderId="0" xfId="0" applyFont="1" applyFill="1"/>
    <xf numFmtId="11" fontId="14" fillId="3" borderId="0" xfId="0" applyNumberFormat="1" applyFont="1" applyFill="1"/>
    <xf numFmtId="0" fontId="20" fillId="6" borderId="0" xfId="0" applyFont="1" applyFill="1" applyAlignment="1" applyProtection="1">
      <alignment vertical="center"/>
      <protection locked="0"/>
    </xf>
    <xf numFmtId="0" fontId="0" fillId="6" borderId="0" xfId="0" applyFill="1"/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0" xfId="2" applyFont="1"/>
    <xf numFmtId="11" fontId="10" fillId="0" borderId="1" xfId="0" applyNumberFormat="1" applyFont="1" applyBorder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5</xdr:row>
      <xdr:rowOff>19050</xdr:rowOff>
    </xdr:from>
    <xdr:to>
      <xdr:col>6</xdr:col>
      <xdr:colOff>379095</xdr:colOff>
      <xdr:row>13</xdr:row>
      <xdr:rowOff>161925</xdr:rowOff>
    </xdr:to>
    <xdr:pic>
      <xdr:nvPicPr>
        <xdr:cNvPr id="1231" name="図 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71475"/>
          <a:ext cx="21621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4</xdr:row>
      <xdr:rowOff>95250</xdr:rowOff>
    </xdr:from>
    <xdr:to>
      <xdr:col>4</xdr:col>
      <xdr:colOff>1905</xdr:colOff>
      <xdr:row>13</xdr:row>
      <xdr:rowOff>76200</xdr:rowOff>
    </xdr:to>
    <xdr:pic>
      <xdr:nvPicPr>
        <xdr:cNvPr id="1232" name="図 2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6225"/>
          <a:ext cx="26670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419100</xdr:colOff>
      <xdr:row>16</xdr:row>
      <xdr:rowOff>85725</xdr:rowOff>
    </xdr:from>
    <xdr:to>
      <xdr:col>8</xdr:col>
      <xdr:colOff>419100</xdr:colOff>
      <xdr:row>18</xdr:row>
      <xdr:rowOff>18542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429000" y="2324100"/>
          <a:ext cx="3771900" cy="27571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主な条件は、</a:t>
          </a:r>
          <a:r>
            <a:rPr lang="en-US" altLang="ja-JP" sz="1100"/>
            <a:t>P1&gt;P2, Kn&lt;0.01, Re&lt;1200, </a:t>
          </a:r>
          <a:r>
            <a:rPr lang="ja-JP" altLang="en-US" sz="1100"/>
            <a:t>円筒管、</a:t>
          </a:r>
          <a:r>
            <a:rPr lang="en-US" altLang="ja-JP" sz="1100"/>
            <a:t>L&gt;80D</a:t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4</xdr:col>
      <xdr:colOff>247650</xdr:colOff>
      <xdr:row>25</xdr:row>
      <xdr:rowOff>59948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6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0" y="3381375"/>
              <a:ext cx="324802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ja-JP" sz="1100" i="1">
                        <a:latin typeface="Cambria Math"/>
                      </a:rPr>
                      <m:t>𝑄</m:t>
                    </m:r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kumimoji="1" lang="ja-JP" altLang="en-US" sz="1100" i="1">
                            <a:latin typeface="Cambria Math"/>
                            <a:ea typeface="Cambria Math"/>
                          </a:rPr>
                          <m:t>𝜋</m:t>
                        </m:r>
                        <m:sSup>
                          <m:sSup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128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𝐿</m:t>
                        </m:r>
                      </m:den>
                    </m:f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∙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  <m:r>
                          <a:rPr kumimoji="1" lang="en-US" altLang="ja-JP" sz="1100" i="1">
                            <a:latin typeface="Cambria Math"/>
                            <a:ea typeface="Cambria Math"/>
                          </a:rPr>
                          <m:t>+</m:t>
                        </m:r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2</m:t>
                        </m:r>
                      </m:den>
                    </m:f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kumimoji="1" lang="en-US" altLang="ja-JP" sz="1100" b="0" i="1">
                        <a:latin typeface="Cambria Math"/>
                        <a:ea typeface="Cambria Math"/>
                      </a:rPr>
                      <m:t>         </m:t>
                    </m:r>
                    <m:r>
                      <a:rPr kumimoji="1" lang="en-US" altLang="ja-JP" sz="1100" b="0" i="0">
                        <a:latin typeface="Cambria Math"/>
                        <a:ea typeface="Cambria Math"/>
                      </a:rPr>
                      <m:t>[</m:t>
                    </m:r>
                    <m:r>
                      <m:rPr>
                        <m:sty m:val="p"/>
                      </m:rPr>
                      <a:rPr kumimoji="1" lang="en-US" altLang="ja-JP" sz="1100" b="0" i="0">
                        <a:latin typeface="Cambria Math"/>
                        <a:ea typeface="Cambria Math"/>
                      </a:rPr>
                      <m:t>Pa</m:t>
                    </m:r>
                    <m:r>
                      <a:rPr kumimoji="1" lang="en-US" altLang="ja-JP" sz="1100" i="0" kern="120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type m:val="lin"/>
                        <m:ctrlPr>
                          <a:rPr kumimoji="1" lang="en-US" altLang="ja-JP" sz="11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kumimoji="1" lang="en-US" altLang="ja-JP" sz="11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kumimoji="1" lang="en-US" altLang="ja-JP" sz="1100" b="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m</m:t>
                            </m:r>
                          </m:e>
                          <m:sup>
                            <m:r>
                              <a:rPr kumimoji="1" lang="en-US" altLang="ja-JP" sz="1100" b="0" i="0" kern="120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m:rPr>
                            <m:sty m:val="p"/>
                          </m:rPr>
                          <a:rPr kumimoji="1" lang="en-US" altLang="ja-JP" sz="1100" b="0" i="0" kern="12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s</m:t>
                        </m:r>
                      </m:den>
                    </m:f>
                    <m:r>
                      <a:rPr kumimoji="1" lang="en-US" altLang="ja-JP" sz="1100" b="0" i="0">
                        <a:latin typeface="Cambria Math"/>
                        <a:ea typeface="Cambria Math"/>
                      </a:rPr>
                      <m:t>]</m:t>
                    </m:r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14" name="テキスト ボックス 6"/>
            <xdr:cNvSpPr txBox="1"/>
          </xdr:nvSpPr>
          <xdr:spPr>
            <a:xfrm>
              <a:off x="0" y="3381375"/>
              <a:ext cx="324802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100" i="0">
                  <a:latin typeface="Cambria Math"/>
                </a:rPr>
                <a:t>𝑄</a:t>
              </a:r>
              <a:r>
                <a:rPr kumimoji="1" lang="en-US" altLang="ja-JP" sz="1100" i="0">
                  <a:latin typeface="Cambria Math"/>
                  <a:ea typeface="Cambria Math"/>
                </a:rPr>
                <a:t>=(</a:t>
              </a:r>
              <a:r>
                <a:rPr kumimoji="1" lang="ja-JP" altLang="en-US" sz="1100" i="0">
                  <a:latin typeface="Cambria Math"/>
                  <a:ea typeface="Cambria Math"/>
                </a:rPr>
                <a:t>𝜋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𝐷^4)/(128</a:t>
              </a:r>
              <a:r>
                <a:rPr kumimoji="1" lang="ja-JP" altLang="en-US" sz="1100" b="0" i="0">
                  <a:latin typeface="Cambria Math"/>
                  <a:ea typeface="Cambria Math"/>
                </a:rPr>
                <a:t>𝜂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_𝑎 𝐿)</a:t>
              </a:r>
              <a:r>
                <a:rPr kumimoji="1" lang="en-US" altLang="ja-JP" sz="1100" i="0">
                  <a:latin typeface="Cambria Math"/>
                  <a:ea typeface="Cambria Math"/>
                </a:rPr>
                <a:t>∙(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𝑃_1</a:t>
              </a:r>
              <a:r>
                <a:rPr kumimoji="1" lang="en-US" altLang="ja-JP" sz="1100" i="0">
                  <a:latin typeface="Cambria Math"/>
                  <a:ea typeface="Cambria Math"/>
                </a:rPr>
                <a:t>+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𝑃_2)/2</a:t>
              </a:r>
              <a:r>
                <a:rPr kumimoji="1" lang="en-US" altLang="ja-JP" sz="1100" i="0">
                  <a:latin typeface="Cambria Math"/>
                  <a:ea typeface="Cambria Math"/>
                </a:rPr>
                <a:t>∙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(𝑃_1−𝑃_2 )          [Pa</a:t>
              </a:r>
              <a:r>
                <a:rPr kumimoji="1" lang="en-US" altLang="ja-JP" sz="1100" i="0" kern="12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kumimoji="1" lang="en-US" altLang="ja-JP" sz="1100" b="0" i="0" kern="12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m^3∕s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]</a:t>
              </a:r>
              <a:endParaRPr kumimoji="1" lang="ja-JP" altLang="en-US" sz="1100" i="0"/>
            </a:p>
          </xdr:txBody>
        </xdr:sp>
      </mc:Fallback>
    </mc:AlternateContent>
    <xdr:clientData/>
  </xdr:twoCellAnchor>
  <xdr:twoCellAnchor>
    <xdr:from>
      <xdr:col>4</xdr:col>
      <xdr:colOff>533398</xdr:colOff>
      <xdr:row>23</xdr:row>
      <xdr:rowOff>38100</xdr:rowOff>
    </xdr:from>
    <xdr:to>
      <xdr:col>6</xdr:col>
      <xdr:colOff>219075</xdr:colOff>
      <xdr:row>25</xdr:row>
      <xdr:rowOff>134231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テキスト ボックス 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3533773" y="3476625"/>
              <a:ext cx="981077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altLang="ja-JP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100" i="1">
                            <a:latin typeface="Cambria Math"/>
                          </a:rPr>
                          <m:t>𝑄</m:t>
                        </m:r>
                      </m:num>
                      <m:den>
                        <m:sSub>
                          <m:sSubPr>
                            <m:ctrlPr>
                              <a:rPr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altLang="ja-JP" sz="1100" i="1">
                                <a:latin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lang="en-US" altLang="ja-JP" sz="1100" i="1">
                                <a:latin typeface="Cambria Math"/>
                              </a:rPr>
                              <m:t>0</m:t>
                            </m:r>
                          </m:sub>
                        </m:sSub>
                      </m:den>
                    </m:f>
                    <m:r>
                      <a:rPr kumimoji="1" lang="en-US" altLang="ja-JP" sz="1100" b="0" i="1" kern="120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30" name="テキスト ボックス 9"/>
            <xdr:cNvSpPr txBox="1"/>
          </xdr:nvSpPr>
          <xdr:spPr>
            <a:xfrm>
              <a:off x="3533773" y="3476625"/>
              <a:ext cx="981077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</a:rPr>
                <a:t>𝑄_𝑎=</a:t>
              </a:r>
              <a:r>
                <a:rPr lang="en-US" altLang="ja-JP" sz="1100" i="0">
                  <a:latin typeface="Cambria Math"/>
                </a:rPr>
                <a:t>𝑄/𝑃_0 </a:t>
              </a:r>
              <a:r>
                <a:rPr kumimoji="1" lang="en-US" altLang="ja-JP" sz="1100" b="0" i="0" kern="12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</a:t>
              </a:r>
              <a:endParaRPr kumimoji="1" lang="ja-JP" altLang="en-US" sz="1100" i="0"/>
            </a:p>
          </xdr:txBody>
        </xdr:sp>
      </mc:Fallback>
    </mc:AlternateContent>
    <xdr:clientData/>
  </xdr:twoCellAnchor>
  <xdr:oneCellAnchor>
    <xdr:from>
      <xdr:col>6</xdr:col>
      <xdr:colOff>504825</xdr:colOff>
      <xdr:row>23</xdr:row>
      <xdr:rowOff>9525</xdr:rowOff>
    </xdr:from>
    <xdr:ext cx="1476375" cy="4599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4800600" y="3448050"/>
              <a:ext cx="147637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sub>
                    </m:sSub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100" b="0" i="1">
                            <a:latin typeface="Cambria Math"/>
                          </a:rPr>
                          <m:t>𝜋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𝐷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</a:rPr>
                              <m:t>4</m:t>
                            </m:r>
                          </m:sup>
                        </m:sSup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128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latin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𝑤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</a:rPr>
                          <m:t>𝐿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5" name="テキスト ボックス 24"/>
            <xdr:cNvSpPr txBox="1"/>
          </xdr:nvSpPr>
          <xdr:spPr>
            <a:xfrm>
              <a:off x="4800600" y="3448050"/>
              <a:ext cx="147637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𝑄_𝑊</a:t>
              </a:r>
              <a:r>
                <a:rPr kumimoji="1" lang="en-US" altLang="ja-JP" sz="1100" b="0" i="0">
                  <a:latin typeface="Cambria Math"/>
                </a:rPr>
                <a:t>=(</a:t>
              </a:r>
              <a:r>
                <a:rPr kumimoji="1" lang="ja-JP" altLang="en-US" sz="1100" b="0" i="0">
                  <a:latin typeface="Cambria Math"/>
                </a:rPr>
                <a:t>𝜋</a:t>
              </a:r>
              <a:r>
                <a:rPr kumimoji="1" lang="en-US" altLang="ja-JP" sz="1100" b="0" i="0">
                  <a:latin typeface="Cambria Math"/>
                </a:rPr>
                <a:t>𝐷^4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𝑃_1 〖−𝑃〗_2 ))/(128</a:t>
              </a:r>
              <a:r>
                <a:rPr kumimoji="1" lang="ja-JP" altLang="en-US" sz="1100" b="0" i="0">
                  <a:latin typeface="Cambria Math"/>
                </a:rPr>
                <a:t>𝜂</a:t>
              </a:r>
              <a:r>
                <a:rPr kumimoji="1" lang="en-US" altLang="ja-JP" sz="1100" b="0" i="0">
                  <a:latin typeface="Cambria Math"/>
                </a:rPr>
                <a:t>_𝑤 𝐿)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8</xdr:col>
      <xdr:colOff>0</xdr:colOff>
      <xdr:row>51</xdr:row>
      <xdr:rowOff>0</xdr:rowOff>
    </xdr:from>
    <xdr:ext cx="1476375" cy="4599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6781800" y="8239125"/>
              <a:ext cx="147637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sub>
                    </m:sSub>
                    <m:r>
                      <a:rPr kumimoji="1" lang="en-US" altLang="ja-JP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100" b="0" i="1">
                            <a:latin typeface="Cambria Math"/>
                          </a:rPr>
                          <m:t>𝜋</m:t>
                        </m:r>
                        <m:sSup>
                          <m:sSup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𝐷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</a:rPr>
                              <m:t>4</m:t>
                            </m:r>
                          </m:sup>
                        </m:sSup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128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latin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𝑤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</a:rPr>
                          <m:t>𝐿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0" name="テキスト ボックス 39"/>
            <xdr:cNvSpPr txBox="1"/>
          </xdr:nvSpPr>
          <xdr:spPr>
            <a:xfrm>
              <a:off x="6781800" y="8239125"/>
              <a:ext cx="147637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𝑄_𝑊</a:t>
              </a:r>
              <a:r>
                <a:rPr kumimoji="1" lang="en-US" altLang="ja-JP" sz="1100" b="0" i="0">
                  <a:latin typeface="Cambria Math"/>
                </a:rPr>
                <a:t>=(</a:t>
              </a:r>
              <a:r>
                <a:rPr kumimoji="1" lang="ja-JP" altLang="en-US" sz="1100" b="0" i="0">
                  <a:latin typeface="Cambria Math"/>
                </a:rPr>
                <a:t>𝜋</a:t>
              </a:r>
              <a:r>
                <a:rPr kumimoji="1" lang="en-US" altLang="ja-JP" sz="1100" b="0" i="0">
                  <a:latin typeface="Cambria Math"/>
                </a:rPr>
                <a:t>𝐷^4 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𝑃_1 〖−𝑃〗_2 ))/(128</a:t>
              </a:r>
              <a:r>
                <a:rPr kumimoji="1" lang="ja-JP" altLang="en-US" sz="1100" b="0" i="0">
                  <a:latin typeface="Cambria Math"/>
                </a:rPr>
                <a:t>𝜂</a:t>
              </a:r>
              <a:r>
                <a:rPr kumimoji="1" lang="en-US" altLang="ja-JP" sz="1100" b="0" i="0">
                  <a:latin typeface="Cambria Math"/>
                </a:rPr>
                <a:t>_𝑤 𝐿)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8</xdr:col>
      <xdr:colOff>0</xdr:colOff>
      <xdr:row>60</xdr:row>
      <xdr:rowOff>0</xdr:rowOff>
    </xdr:from>
    <xdr:ext cx="2000250" cy="5162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6781800" y="9782175"/>
              <a:ext cx="2000250" cy="5162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𝑎𝑥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𝑎𝑦</m:t>
                            </m:r>
                          </m:sub>
                        </m:sSub>
                      </m:den>
                    </m:f>
                    <m:r>
                      <a:rPr kumimoji="1" lang="en-US" altLang="ja-JP" sz="110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𝑎𝑦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𝑎𝑥</m:t>
                            </m:r>
                          </m:sub>
                        </m:sSub>
                      </m:den>
                    </m:f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sSubSup>
                              <m:sSubSup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  <m:sup/>
                            </m:sSubSup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sSup>
                          <m:sSup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Sup>
                              <m:sSubSup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  <m:sup/>
                            </m:sSubSup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Sup>
                              <m:sSubSup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sub>
                              <m:sup/>
                            </m:sSubSup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sSup>
                          <m:sSup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Sup>
                              <m:sSubSup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sub>
                              <m:sup/>
                            </m:sSubSup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2" name="テキスト ボックス 41"/>
            <xdr:cNvSpPr txBox="1"/>
          </xdr:nvSpPr>
          <xdr:spPr>
            <a:xfrm>
              <a:off x="6781800" y="9782175"/>
              <a:ext cx="2000250" cy="5162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/>
                </a:rPr>
                <a:t>𝑄_𝑎𝑥/𝑄_𝑎𝑦 </a:t>
              </a:r>
              <a:r>
                <a:rPr kumimoji="1" lang="en-US" altLang="ja-JP" sz="1100" i="0">
                  <a:latin typeface="Cambria Math"/>
                  <a:ea typeface="Cambria Math"/>
                </a:rPr>
                <a:t>=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𝜂_𝑎𝑦/𝜂_𝑎𝑥 </a:t>
              </a:r>
              <a:r>
                <a:rPr kumimoji="1" lang="en-US" altLang="ja-JP" sz="1100" i="0">
                  <a:latin typeface="Cambria Math"/>
                  <a:ea typeface="Cambria Math"/>
                </a:rPr>
                <a:t>×(〖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𝑃_1𝑥^ 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〗^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2−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𝑥^ 〗^2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𝑦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 〗^2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2𝑦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 〗^2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 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8</xdr:col>
      <xdr:colOff>0</xdr:colOff>
      <xdr:row>72</xdr:row>
      <xdr:rowOff>0</xdr:rowOff>
    </xdr:from>
    <xdr:ext cx="2028826" cy="4724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テキスト ボックス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6781800" y="11839575"/>
              <a:ext cx="2028826" cy="4724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𝑎𝑥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</a:rPr>
                              <m:t>𝑤𝑦</m:t>
                            </m:r>
                          </m:sub>
                        </m:sSub>
                      </m:den>
                    </m:f>
                    <m:r>
                      <a:rPr kumimoji="1" lang="en-US" altLang="ja-JP" sz="110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𝑤𝑦</m:t>
                            </m:r>
                          </m:sub>
                        </m:sSub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2</m:t>
                        </m:r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𝑎𝑥</m:t>
                            </m:r>
                          </m:sub>
                        </m:sSub>
                      </m:den>
                    </m:f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+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0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3" name="テキスト ボックス 42"/>
            <xdr:cNvSpPr txBox="1"/>
          </xdr:nvSpPr>
          <xdr:spPr>
            <a:xfrm>
              <a:off x="6781800" y="11839575"/>
              <a:ext cx="2028826" cy="4724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/>
                </a:rPr>
                <a:t>𝑄_𝑎𝑥/𝑄_𝑤𝑦 </a:t>
              </a:r>
              <a:r>
                <a:rPr kumimoji="1" lang="en-US" altLang="ja-JP" sz="1100" i="0">
                  <a:latin typeface="Cambria Math"/>
                  <a:ea typeface="Cambria Math"/>
                </a:rPr>
                <a:t>=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𝜂_𝑤𝑦/(2𝜂_𝑎𝑥 )</a:t>
              </a:r>
              <a:r>
                <a:rPr kumimoji="1" lang="en-US" altLang="ja-JP" sz="1100" i="0">
                  <a:latin typeface="Cambria Math"/>
                  <a:ea typeface="Cambria Math"/>
                </a:rPr>
                <a:t>×(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𝑃_1+𝑃_2)/𝑃_0 </a:t>
              </a:r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8</xdr:col>
      <xdr:colOff>0</xdr:colOff>
      <xdr:row>38</xdr:row>
      <xdr:rowOff>0</xdr:rowOff>
    </xdr:from>
    <xdr:to>
      <xdr:col>11</xdr:col>
      <xdr:colOff>409575</xdr:colOff>
      <xdr:row>40</xdr:row>
      <xdr:rowOff>117098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テキスト ボックス 6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 txBox="1"/>
          </xdr:nvSpPr>
          <xdr:spPr>
            <a:xfrm>
              <a:off x="6781800" y="6010275"/>
              <a:ext cx="246697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altLang="ja-JP" sz="1100" i="1">
                        <a:latin typeface="Cambria Math"/>
                      </a:rPr>
                      <m:t>𝑄</m:t>
                    </m:r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kumimoji="1" lang="ja-JP" altLang="en-US" sz="1100" i="1">
                            <a:latin typeface="Cambria Math"/>
                            <a:ea typeface="Cambria Math"/>
                          </a:rPr>
                          <m:t>𝜋</m:t>
                        </m:r>
                        <m:sSup>
                          <m:sSup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𝐷</m:t>
                            </m:r>
                          </m:e>
                          <m:sup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128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𝑎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𝐿</m:t>
                        </m:r>
                      </m:den>
                    </m:f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∙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  <m:r>
                          <a:rPr kumimoji="1" lang="en-US" altLang="ja-JP" sz="1100" i="1">
                            <a:latin typeface="Cambria Math"/>
                            <a:ea typeface="Cambria Math"/>
                          </a:rPr>
                          <m:t>+</m:t>
                        </m:r>
                        <m:sSub>
                          <m:sSubPr>
                            <m:ctrlPr>
                              <a:rPr kumimoji="1" lang="en-US" altLang="ja-JP" sz="110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2</m:t>
                        </m:r>
                      </m:den>
                    </m:f>
                    <m:r>
                      <a:rPr kumimoji="1" lang="en-US" altLang="ja-JP" sz="1100" i="1">
                        <a:latin typeface="Cambria Math"/>
                        <a:ea typeface="Cambria Math"/>
                      </a:rPr>
                      <m:t>∙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kumimoji="1" lang="en-US" altLang="ja-JP" sz="1100" b="0" i="1">
                        <a:latin typeface="Cambria Math"/>
                        <a:ea typeface="Cambria Math"/>
                      </a:rPr>
                      <m:t>  </m:t>
                    </m:r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46" name="テキスト ボックス 6"/>
            <xdr:cNvSpPr txBox="1"/>
          </xdr:nvSpPr>
          <xdr:spPr>
            <a:xfrm>
              <a:off x="6781800" y="6010275"/>
              <a:ext cx="2466975" cy="459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altLang="ja-JP" sz="1100" i="0">
                  <a:latin typeface="Cambria Math"/>
                </a:rPr>
                <a:t>𝑄</a:t>
              </a:r>
              <a:r>
                <a:rPr kumimoji="1" lang="en-US" altLang="ja-JP" sz="1100" i="0">
                  <a:latin typeface="Cambria Math"/>
                  <a:ea typeface="Cambria Math"/>
                </a:rPr>
                <a:t>=(</a:t>
              </a:r>
              <a:r>
                <a:rPr kumimoji="1" lang="ja-JP" altLang="en-US" sz="1100" i="0">
                  <a:latin typeface="Cambria Math"/>
                  <a:ea typeface="Cambria Math"/>
                </a:rPr>
                <a:t>𝜋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𝐷^4)/(128</a:t>
              </a:r>
              <a:r>
                <a:rPr kumimoji="1" lang="ja-JP" altLang="en-US" sz="1100" b="0" i="0">
                  <a:latin typeface="Cambria Math"/>
                  <a:ea typeface="Cambria Math"/>
                </a:rPr>
                <a:t>𝜂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_𝑎 𝐿)</a:t>
              </a:r>
              <a:r>
                <a:rPr kumimoji="1" lang="en-US" altLang="ja-JP" sz="1100" i="0">
                  <a:latin typeface="Cambria Math"/>
                  <a:ea typeface="Cambria Math"/>
                </a:rPr>
                <a:t>∙(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𝑃_1</a:t>
              </a:r>
              <a:r>
                <a:rPr kumimoji="1" lang="en-US" altLang="ja-JP" sz="1100" i="0">
                  <a:latin typeface="Cambria Math"/>
                  <a:ea typeface="Cambria Math"/>
                </a:rPr>
                <a:t>+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𝑃_2)/2</a:t>
              </a:r>
              <a:r>
                <a:rPr kumimoji="1" lang="en-US" altLang="ja-JP" sz="1100" i="0">
                  <a:latin typeface="Cambria Math"/>
                  <a:ea typeface="Cambria Math"/>
                </a:rPr>
                <a:t>∙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(𝑃_1−𝑃_2 )   </a:t>
              </a:r>
              <a:endParaRPr kumimoji="1" lang="ja-JP" altLang="en-US" sz="1100" i="0"/>
            </a:p>
          </xdr:txBody>
        </xdr:sp>
      </mc:Fallback>
    </mc:AlternateContent>
    <xdr:clientData/>
  </xdr:twoCellAnchor>
  <xdr:twoCellAnchor>
    <xdr:from>
      <xdr:col>8</xdr:col>
      <xdr:colOff>200026</xdr:colOff>
      <xdr:row>41</xdr:row>
      <xdr:rowOff>9525</xdr:rowOff>
    </xdr:from>
    <xdr:to>
      <xdr:col>9</xdr:col>
      <xdr:colOff>457203</xdr:colOff>
      <xdr:row>43</xdr:row>
      <xdr:rowOff>105656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テキスト ボックス 9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6981826" y="6534150"/>
              <a:ext cx="942977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altLang="ja-JP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100" i="1">
                            <a:latin typeface="Cambria Math"/>
                          </a:rPr>
                          <m:t>𝑄</m:t>
                        </m:r>
                      </m:num>
                      <m:den>
                        <m:sSub>
                          <m:sSubPr>
                            <m:ctrlPr>
                              <a:rPr lang="en-US" altLang="ja-JP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altLang="ja-JP" sz="1100" i="1">
                                <a:latin typeface="Cambria Math"/>
                              </a:rPr>
                              <m:t>𝑃</m:t>
                            </m:r>
                          </m:e>
                          <m:sub>
                            <m:r>
                              <a:rPr lang="en-US" altLang="ja-JP" sz="1100" i="1">
                                <a:latin typeface="Cambria Math"/>
                              </a:rPr>
                              <m:t>0</m:t>
                            </m:r>
                          </m:sub>
                        </m:sSub>
                      </m:den>
                    </m:f>
                    <m:r>
                      <a:rPr kumimoji="1" lang="en-US" altLang="ja-JP" sz="1100" b="0" i="1" kern="1200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47" name="テキスト ボックス 9"/>
            <xdr:cNvSpPr txBox="1"/>
          </xdr:nvSpPr>
          <xdr:spPr>
            <a:xfrm>
              <a:off x="6981826" y="6534150"/>
              <a:ext cx="942977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rtlCol="0" anchor="t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/>
                </a:rPr>
                <a:t>𝑄_𝑎=</a:t>
              </a:r>
              <a:r>
                <a:rPr lang="en-US" altLang="ja-JP" sz="1100" i="0">
                  <a:latin typeface="Cambria Math"/>
                </a:rPr>
                <a:t>𝑄/𝑃_0 </a:t>
              </a:r>
              <a:r>
                <a:rPr kumimoji="1" lang="en-US" altLang="ja-JP" sz="1100" b="0" i="0" kern="12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</a:t>
              </a:r>
              <a:endParaRPr kumimoji="1" lang="ja-JP" altLang="en-US" sz="1100" i="0"/>
            </a:p>
          </xdr:txBody>
        </xdr:sp>
      </mc:Fallback>
    </mc:AlternateContent>
    <xdr:clientData/>
  </xdr:twoCellAnchor>
  <xdr:twoCellAnchor editAs="oneCell">
    <xdr:from>
      <xdr:col>0</xdr:col>
      <xdr:colOff>29935</xdr:colOff>
      <xdr:row>0</xdr:row>
      <xdr:rowOff>53066</xdr:rowOff>
    </xdr:from>
    <xdr:to>
      <xdr:col>3</xdr:col>
      <xdr:colOff>12950</xdr:colOff>
      <xdr:row>1</xdr:row>
      <xdr:rowOff>238124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5E5FD7-2B27-3AB8-8090-BEEB68BF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935" y="53066"/>
          <a:ext cx="2230915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kuda-j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1"/>
  <sheetViews>
    <sheetView tabSelected="1" view="pageBreakPreview" zoomScaleNormal="100" zoomScaleSheetLayoutView="100" workbookViewId="0">
      <selection activeCell="D1" sqref="D1"/>
    </sheetView>
  </sheetViews>
  <sheetFormatPr defaultRowHeight="13.5"/>
  <cols>
    <col min="1" max="1" width="2.875" customWidth="1"/>
    <col min="2" max="2" width="18.375" customWidth="1"/>
    <col min="3" max="3" width="8.25" customWidth="1"/>
    <col min="4" max="4" width="10" customWidth="1"/>
    <col min="5" max="5" width="8.25" customWidth="1"/>
    <col min="6" max="6" width="18.5" bestFit="1" customWidth="1"/>
    <col min="7" max="7" width="8.25" customWidth="1"/>
    <col min="8" max="8" width="24.75" customWidth="1"/>
    <col min="14" max="14" width="14.625" customWidth="1"/>
    <col min="15" max="15" width="10.75" customWidth="1"/>
    <col min="17" max="17" width="8.25" customWidth="1"/>
    <col min="22" max="22" width="3" customWidth="1"/>
    <col min="23" max="23" width="4.875" customWidth="1"/>
    <col min="24" max="24" width="10.375" customWidth="1"/>
    <col min="25" max="25" width="4.625" customWidth="1"/>
    <col min="26" max="26" width="13.625" customWidth="1"/>
  </cols>
  <sheetData>
    <row r="1" spans="1:33" ht="20.25" customHeight="1">
      <c r="E1" s="44" t="s">
        <v>95</v>
      </c>
      <c r="H1" s="3" t="s">
        <v>96</v>
      </c>
      <c r="L1" s="45" t="s">
        <v>97</v>
      </c>
    </row>
    <row r="2" spans="1:33" ht="20.25" customHeight="1">
      <c r="E2" s="44" t="s">
        <v>98</v>
      </c>
      <c r="H2" s="46" t="s">
        <v>99</v>
      </c>
    </row>
    <row r="4" spans="1:33" ht="14.25">
      <c r="A4" s="1" t="s">
        <v>91</v>
      </c>
      <c r="H4" s="42" t="s">
        <v>94</v>
      </c>
      <c r="I4" s="43"/>
      <c r="J4" s="43"/>
      <c r="K4" s="43"/>
      <c r="L4" s="43"/>
      <c r="N4" s="29"/>
    </row>
    <row r="5" spans="1:33">
      <c r="L5" s="2" t="s">
        <v>93</v>
      </c>
    </row>
    <row r="6" spans="1:33">
      <c r="AG6" s="8"/>
    </row>
    <row r="7" spans="1:33">
      <c r="AG7" s="8"/>
    </row>
    <row r="12" spans="1:33">
      <c r="AG12" s="8"/>
    </row>
    <row r="13" spans="1:33">
      <c r="W13" s="2"/>
    </row>
    <row r="14" spans="1:33">
      <c r="W14" s="2"/>
    </row>
    <row r="15" spans="1:33" ht="13.5" customHeight="1">
      <c r="B15" s="2" t="s">
        <v>19</v>
      </c>
      <c r="C15" t="s">
        <v>16</v>
      </c>
      <c r="E15" s="2" t="s">
        <v>21</v>
      </c>
      <c r="F15" t="s">
        <v>17</v>
      </c>
      <c r="W15" s="2"/>
    </row>
    <row r="16" spans="1:33">
      <c r="B16" s="2" t="s">
        <v>20</v>
      </c>
      <c r="C16" t="s">
        <v>12</v>
      </c>
      <c r="E16" s="2" t="s">
        <v>22</v>
      </c>
      <c r="F16" t="s">
        <v>18</v>
      </c>
    </row>
    <row r="17" spans="1:30">
      <c r="B17" t="s">
        <v>3</v>
      </c>
      <c r="C17" s="6" t="s">
        <v>4</v>
      </c>
      <c r="D17" s="3">
        <v>101325</v>
      </c>
      <c r="E17" t="s">
        <v>28</v>
      </c>
    </row>
    <row r="18" spans="1:30">
      <c r="B18" t="s">
        <v>40</v>
      </c>
      <c r="C18" s="6" t="s">
        <v>80</v>
      </c>
      <c r="D18" s="3">
        <v>23</v>
      </c>
      <c r="E18" t="s">
        <v>41</v>
      </c>
    </row>
    <row r="20" spans="1:30">
      <c r="A20" t="s">
        <v>92</v>
      </c>
      <c r="W20" s="2"/>
      <c r="X20" s="9"/>
      <c r="Z20" s="33"/>
      <c r="AA20" s="34"/>
      <c r="AB20" s="34"/>
      <c r="AC20" s="35"/>
      <c r="AD20" s="35"/>
    </row>
    <row r="21" spans="1:30">
      <c r="A21" s="26" t="s">
        <v>88</v>
      </c>
      <c r="P21" s="12"/>
      <c r="W21" s="2"/>
      <c r="X21" s="9"/>
      <c r="Z21" s="33"/>
      <c r="AA21" s="34"/>
      <c r="AB21" s="34"/>
      <c r="AC21" s="35"/>
      <c r="AD21" s="35"/>
    </row>
    <row r="22" spans="1:30">
      <c r="A22" s="27" t="s">
        <v>90</v>
      </c>
      <c r="W22" s="2"/>
      <c r="X22" s="9"/>
      <c r="AB22" s="36"/>
      <c r="AC22" s="37"/>
      <c r="AD22" s="38"/>
    </row>
    <row r="23" spans="1:30">
      <c r="A23" s="2"/>
      <c r="W23" s="2"/>
      <c r="X23" s="9"/>
      <c r="AB23" s="36"/>
      <c r="AC23" s="38"/>
      <c r="AD23" s="37"/>
    </row>
    <row r="24" spans="1:30">
      <c r="A24" s="2"/>
      <c r="W24" s="2"/>
      <c r="X24" s="9"/>
      <c r="AA24" s="39"/>
      <c r="AB24" s="40"/>
      <c r="AC24" s="41"/>
      <c r="AD24" s="41"/>
    </row>
    <row r="25" spans="1:30">
      <c r="A25" s="2"/>
      <c r="W25" s="2"/>
      <c r="X25" s="9"/>
      <c r="AB25" s="36"/>
      <c r="AC25" s="37"/>
      <c r="AD25" s="37"/>
    </row>
    <row r="26" spans="1:30">
      <c r="W26" s="2"/>
      <c r="X26" s="9"/>
      <c r="AB26" s="36"/>
      <c r="AC26" s="37"/>
      <c r="AD26" s="37"/>
    </row>
    <row r="27" spans="1:30">
      <c r="A27" s="3" t="s">
        <v>8</v>
      </c>
      <c r="B27" s="3" t="s">
        <v>23</v>
      </c>
      <c r="W27" s="2"/>
      <c r="X27" s="9"/>
      <c r="AB27" s="36"/>
      <c r="AC27" s="37"/>
      <c r="AD27" s="37"/>
    </row>
    <row r="28" spans="1:30">
      <c r="B28" s="13" t="s">
        <v>24</v>
      </c>
      <c r="C28" s="14" t="s">
        <v>25</v>
      </c>
      <c r="D28" s="15">
        <v>1.6000000000000001E-3</v>
      </c>
      <c r="E28" s="13" t="s">
        <v>27</v>
      </c>
      <c r="F28" s="13"/>
      <c r="G28" s="13"/>
      <c r="H28" s="13"/>
      <c r="W28" s="2"/>
      <c r="X28" s="9"/>
    </row>
    <row r="29" spans="1:30">
      <c r="B29" s="13" t="s">
        <v>26</v>
      </c>
      <c r="C29" s="14" t="s">
        <v>54</v>
      </c>
      <c r="D29" s="7">
        <f>D28/$D$17</f>
        <v>1.5790772267456207E-8</v>
      </c>
      <c r="E29" s="13" t="s">
        <v>55</v>
      </c>
      <c r="F29" s="13">
        <f>D28/$D$17*10^6*60</f>
        <v>0.94744633604737249</v>
      </c>
      <c r="G29" s="13" t="s">
        <v>32</v>
      </c>
      <c r="H29" s="13" t="s">
        <v>42</v>
      </c>
      <c r="P29" s="2"/>
      <c r="W29" s="2"/>
    </row>
    <row r="30" spans="1:30">
      <c r="B30" s="13" t="s">
        <v>14</v>
      </c>
      <c r="C30" s="14" t="s">
        <v>0</v>
      </c>
      <c r="D30" s="16">
        <v>201325</v>
      </c>
      <c r="E30" s="13" t="s">
        <v>29</v>
      </c>
      <c r="F30" s="13">
        <f>(D30-$D$17)/1000</f>
        <v>100</v>
      </c>
      <c r="G30" s="13" t="s">
        <v>30</v>
      </c>
      <c r="H30" s="13" t="s">
        <v>33</v>
      </c>
      <c r="W30" s="2"/>
      <c r="Z30" s="3"/>
    </row>
    <row r="31" spans="1:30">
      <c r="B31" s="13" t="s">
        <v>15</v>
      </c>
      <c r="C31" s="14" t="s">
        <v>2</v>
      </c>
      <c r="D31" s="16">
        <v>101325</v>
      </c>
      <c r="E31" s="13" t="s">
        <v>29</v>
      </c>
      <c r="F31" s="13">
        <f>(D31-$D$17)/1000</f>
        <v>0</v>
      </c>
      <c r="G31" s="13" t="s">
        <v>30</v>
      </c>
      <c r="H31" s="13" t="s">
        <v>33</v>
      </c>
      <c r="W31" s="2"/>
      <c r="AB31" s="2"/>
    </row>
    <row r="32" spans="1:30">
      <c r="B32" s="13" t="s">
        <v>1</v>
      </c>
      <c r="C32" s="14" t="s">
        <v>5</v>
      </c>
      <c r="D32" s="17">
        <v>1.8300000000000001E-5</v>
      </c>
      <c r="E32" s="13" t="s">
        <v>31</v>
      </c>
      <c r="F32" s="13"/>
      <c r="G32" s="13"/>
      <c r="H32" s="18" t="s">
        <v>82</v>
      </c>
      <c r="W32" s="2"/>
    </row>
    <row r="33" spans="1:23">
      <c r="B33" s="13" t="s">
        <v>34</v>
      </c>
      <c r="C33" s="14" t="s">
        <v>13</v>
      </c>
      <c r="D33" s="15">
        <v>0.01</v>
      </c>
      <c r="E33" s="13" t="s">
        <v>6</v>
      </c>
      <c r="F33" s="13">
        <f>D33*1000</f>
        <v>10</v>
      </c>
      <c r="G33" s="13" t="s">
        <v>7</v>
      </c>
      <c r="H33" s="13" t="s">
        <v>43</v>
      </c>
      <c r="W33" s="2"/>
    </row>
    <row r="34" spans="1:23">
      <c r="B34" s="13" t="s">
        <v>35</v>
      </c>
      <c r="C34" s="14" t="s">
        <v>36</v>
      </c>
      <c r="D34" s="19">
        <f>(D28/(PI()/(128*D32*D33)*(D30+D31)/2*(D30-D31)))^(1/4)</f>
        <v>2.9797520119702661E-5</v>
      </c>
      <c r="E34" s="13" t="s">
        <v>37</v>
      </c>
      <c r="F34" s="20">
        <f>D34*10^6</f>
        <v>29.797520119702661</v>
      </c>
      <c r="G34" s="13" t="s">
        <v>38</v>
      </c>
      <c r="H34" s="13" t="s">
        <v>39</v>
      </c>
      <c r="W34" s="2"/>
    </row>
    <row r="35" spans="1:23">
      <c r="D35" s="28" t="str">
        <f>IF(NOT(D33&gt;D34*80),"警告：L&lt;80D",IF(NOT(D30&gt;D31),"警告：P1&lt;P2",IF(MIN(D30:D31)&lt;0.67/D34,"警告：非粘性流","")))</f>
        <v/>
      </c>
      <c r="E35" s="25" t="s">
        <v>89</v>
      </c>
      <c r="W35" s="2"/>
    </row>
    <row r="36" spans="1:23">
      <c r="D36" s="10"/>
      <c r="W36" s="2"/>
    </row>
    <row r="37" spans="1:23">
      <c r="A37" s="11" t="s">
        <v>9</v>
      </c>
      <c r="B37" s="3" t="s">
        <v>57</v>
      </c>
      <c r="D37" s="10"/>
      <c r="W37" s="2"/>
    </row>
    <row r="38" spans="1:23">
      <c r="B38" s="13" t="s">
        <v>34</v>
      </c>
      <c r="C38" s="14" t="s">
        <v>49</v>
      </c>
      <c r="D38" s="16">
        <v>0.01</v>
      </c>
      <c r="E38" s="13" t="s">
        <v>50</v>
      </c>
      <c r="F38" s="13">
        <f>D38*1000</f>
        <v>10</v>
      </c>
      <c r="G38" s="13" t="s">
        <v>51</v>
      </c>
      <c r="H38" s="13"/>
      <c r="W38" s="2"/>
    </row>
    <row r="39" spans="1:23">
      <c r="B39" s="13" t="s">
        <v>35</v>
      </c>
      <c r="C39" s="14" t="s">
        <v>52</v>
      </c>
      <c r="D39" s="16">
        <v>3.0000000000000001E-5</v>
      </c>
      <c r="E39" s="13" t="s">
        <v>50</v>
      </c>
      <c r="F39" s="13">
        <f>D39*10^6</f>
        <v>30</v>
      </c>
      <c r="G39" s="13" t="s">
        <v>53</v>
      </c>
      <c r="H39" s="13"/>
      <c r="W39" s="2"/>
    </row>
    <row r="40" spans="1:23">
      <c r="B40" s="13" t="s">
        <v>14</v>
      </c>
      <c r="C40" s="14" t="s">
        <v>45</v>
      </c>
      <c r="D40" s="16">
        <v>201325</v>
      </c>
      <c r="E40" s="13" t="s">
        <v>29</v>
      </c>
      <c r="F40" s="13">
        <f>(D40-$D$17)/1000</f>
        <v>100</v>
      </c>
      <c r="G40" s="13" t="s">
        <v>46</v>
      </c>
      <c r="H40" s="13" t="s">
        <v>33</v>
      </c>
      <c r="W40" s="2"/>
    </row>
    <row r="41" spans="1:23">
      <c r="B41" s="13" t="s">
        <v>15</v>
      </c>
      <c r="C41" s="14" t="s">
        <v>47</v>
      </c>
      <c r="D41" s="16">
        <v>101325</v>
      </c>
      <c r="E41" s="13" t="s">
        <v>29</v>
      </c>
      <c r="F41" s="13">
        <f>(D41-$D$17)/1000</f>
        <v>0</v>
      </c>
      <c r="G41" s="13" t="s">
        <v>46</v>
      </c>
      <c r="H41" s="13" t="s">
        <v>33</v>
      </c>
      <c r="W41" s="2"/>
    </row>
    <row r="42" spans="1:23">
      <c r="B42" s="13" t="s">
        <v>1</v>
      </c>
      <c r="C42" s="14" t="s">
        <v>48</v>
      </c>
      <c r="D42" s="17">
        <v>1.8300000000000001E-5</v>
      </c>
      <c r="E42" s="13" t="s">
        <v>31</v>
      </c>
      <c r="F42" s="13"/>
      <c r="G42" s="13"/>
      <c r="H42" s="18" t="s">
        <v>82</v>
      </c>
      <c r="W42" s="2"/>
    </row>
    <row r="43" spans="1:23">
      <c r="B43" s="13" t="s">
        <v>24</v>
      </c>
      <c r="C43" s="14" t="s">
        <v>44</v>
      </c>
      <c r="D43" s="19">
        <f>PI()*D39^4/(128*D42*D38)*(D40+D41)/2*(D40-D41)</f>
        <v>1.6439345189832016E-3</v>
      </c>
      <c r="E43" s="13" t="s">
        <v>27</v>
      </c>
      <c r="F43" s="13"/>
      <c r="G43" s="13"/>
      <c r="H43" s="13"/>
    </row>
    <row r="44" spans="1:23">
      <c r="B44" s="13" t="s">
        <v>26</v>
      </c>
      <c r="C44" s="14" t="s">
        <v>56</v>
      </c>
      <c r="D44" s="19">
        <f>D43/$D$17</f>
        <v>1.6224372257421184E-8</v>
      </c>
      <c r="E44" s="13" t="s">
        <v>55</v>
      </c>
      <c r="F44" s="47">
        <f>D43/$D$17*10^6*60</f>
        <v>0.97346233544527094</v>
      </c>
      <c r="G44" s="13" t="s">
        <v>32</v>
      </c>
      <c r="H44" s="13" t="s">
        <v>42</v>
      </c>
    </row>
    <row r="45" spans="1:23">
      <c r="D45" s="28" t="str">
        <f>IF(NOT(D38&gt;D39*80),"警告：L&lt;80D",IF(NOT(D40&gt;D41),"警告：P1&lt;P2",IF(MIN(D40:D41)&lt;0.67/D39,"警告：非粘性流","")))</f>
        <v/>
      </c>
      <c r="E45" s="25" t="s">
        <v>89</v>
      </c>
    </row>
    <row r="46" spans="1:23">
      <c r="D46" s="10"/>
    </row>
    <row r="47" spans="1:23">
      <c r="A47" s="11" t="s">
        <v>10</v>
      </c>
      <c r="B47" s="3" t="s">
        <v>58</v>
      </c>
      <c r="D47" s="10"/>
    </row>
    <row r="48" spans="1:23">
      <c r="B48" s="13" t="s">
        <v>34</v>
      </c>
      <c r="C48" s="14" t="s">
        <v>49</v>
      </c>
      <c r="D48" s="16">
        <v>0.01</v>
      </c>
      <c r="E48" s="13" t="s">
        <v>50</v>
      </c>
      <c r="F48" s="13">
        <f>D48*1000</f>
        <v>10</v>
      </c>
      <c r="G48" s="13" t="s">
        <v>51</v>
      </c>
      <c r="H48" s="13" t="s">
        <v>43</v>
      </c>
    </row>
    <row r="49" spans="1:21">
      <c r="B49" s="13" t="s">
        <v>35</v>
      </c>
      <c r="C49" s="14" t="s">
        <v>52</v>
      </c>
      <c r="D49" s="16">
        <v>3.0000000000000001E-5</v>
      </c>
      <c r="E49" s="13" t="s">
        <v>50</v>
      </c>
      <c r="F49" s="13">
        <f>D49*10^6</f>
        <v>30</v>
      </c>
      <c r="G49" s="13" t="s">
        <v>53</v>
      </c>
      <c r="H49" s="13"/>
    </row>
    <row r="50" spans="1:21">
      <c r="B50" s="13" t="s">
        <v>14</v>
      </c>
      <c r="C50" s="14" t="s">
        <v>45</v>
      </c>
      <c r="D50" s="16">
        <v>201325</v>
      </c>
      <c r="E50" s="13" t="s">
        <v>29</v>
      </c>
      <c r="F50" s="13">
        <f>(D50-$D$17)/1000</f>
        <v>100</v>
      </c>
      <c r="G50" s="13" t="s">
        <v>46</v>
      </c>
      <c r="H50" s="13" t="s">
        <v>33</v>
      </c>
    </row>
    <row r="51" spans="1:21">
      <c r="B51" s="13" t="s">
        <v>15</v>
      </c>
      <c r="C51" s="14" t="s">
        <v>47</v>
      </c>
      <c r="D51" s="16">
        <v>101325</v>
      </c>
      <c r="E51" s="13" t="s">
        <v>29</v>
      </c>
      <c r="F51" s="13">
        <f>(D51-$D$17)/1000</f>
        <v>0</v>
      </c>
      <c r="G51" s="13" t="s">
        <v>46</v>
      </c>
      <c r="H51" s="13" t="s">
        <v>33</v>
      </c>
      <c r="Q51" s="31"/>
    </row>
    <row r="52" spans="1:21">
      <c r="B52" s="13" t="s">
        <v>1</v>
      </c>
      <c r="C52" s="14" t="s">
        <v>59</v>
      </c>
      <c r="D52" s="21">
        <v>9.3999999999999997E-4</v>
      </c>
      <c r="E52" s="13" t="s">
        <v>31</v>
      </c>
      <c r="F52" s="13"/>
      <c r="G52" s="13"/>
      <c r="H52" s="18" t="s">
        <v>83</v>
      </c>
      <c r="Q52" s="32"/>
      <c r="R52" s="32"/>
      <c r="S52" s="32"/>
      <c r="T52" s="32"/>
      <c r="U52" s="32"/>
    </row>
    <row r="53" spans="1:21">
      <c r="B53" s="13" t="s">
        <v>60</v>
      </c>
      <c r="C53" s="14" t="s">
        <v>61</v>
      </c>
      <c r="D53" s="19">
        <f>PI()*D49^4*(D50-D51)/(128*D52*D48)</f>
        <v>2.1149352139359479E-10</v>
      </c>
      <c r="E53" s="13" t="s">
        <v>62</v>
      </c>
      <c r="F53" s="30">
        <f>D53*10^6*60</f>
        <v>1.2689611283615688E-2</v>
      </c>
      <c r="G53" s="13" t="s">
        <v>32</v>
      </c>
      <c r="H53" s="13"/>
      <c r="Q53" s="32"/>
      <c r="R53" s="9"/>
      <c r="S53" s="9"/>
      <c r="T53" s="9"/>
      <c r="U53" s="9"/>
    </row>
    <row r="54" spans="1:21">
      <c r="D54" s="28" t="str">
        <f>IF(NOT(D48&gt;D49*80),"警告：L&lt;80D",IF(NOT(D50&gt;D51),"警告：P1&lt;P2",IF(MIN(D50:D51)&lt;0.67/D49,"警告：非粘性流","")))</f>
        <v/>
      </c>
      <c r="E54" s="25" t="s">
        <v>89</v>
      </c>
      <c r="Q54" s="32"/>
      <c r="R54" s="9"/>
      <c r="S54" s="9"/>
      <c r="T54" s="9"/>
      <c r="U54" s="9"/>
    </row>
    <row r="55" spans="1:21">
      <c r="Q55" s="32"/>
      <c r="S55" s="9"/>
      <c r="T55" s="9"/>
      <c r="U55" s="9"/>
    </row>
    <row r="56" spans="1:21">
      <c r="A56" s="11" t="s">
        <v>11</v>
      </c>
      <c r="B56" s="3" t="s">
        <v>67</v>
      </c>
      <c r="Q56" s="32"/>
      <c r="S56" s="9"/>
    </row>
    <row r="57" spans="1:21">
      <c r="B57" s="22" t="s">
        <v>65</v>
      </c>
      <c r="C57" s="14" t="s">
        <v>68</v>
      </c>
      <c r="D57" s="16">
        <v>401325</v>
      </c>
      <c r="E57" s="13" t="s">
        <v>29</v>
      </c>
      <c r="F57" s="13">
        <f>(D57-$D$17)/1000</f>
        <v>300</v>
      </c>
      <c r="G57" s="13" t="s">
        <v>46</v>
      </c>
      <c r="H57" s="13" t="s">
        <v>33</v>
      </c>
    </row>
    <row r="58" spans="1:21">
      <c r="B58" s="22" t="s">
        <v>15</v>
      </c>
      <c r="C58" s="14" t="s">
        <v>69</v>
      </c>
      <c r="D58" s="16">
        <v>101325</v>
      </c>
      <c r="E58" s="13" t="s">
        <v>29</v>
      </c>
      <c r="F58" s="13">
        <f>(D58-$D$17)/1000</f>
        <v>0</v>
      </c>
      <c r="G58" s="13" t="s">
        <v>46</v>
      </c>
      <c r="H58" s="13" t="s">
        <v>33</v>
      </c>
    </row>
    <row r="59" spans="1:21">
      <c r="B59" s="22" t="s">
        <v>1</v>
      </c>
      <c r="C59" s="14" t="s">
        <v>70</v>
      </c>
      <c r="D59" s="17">
        <v>1.8300000000000001E-5</v>
      </c>
      <c r="E59" s="13" t="s">
        <v>31</v>
      </c>
      <c r="F59" s="13"/>
      <c r="G59" s="13"/>
      <c r="H59" s="18" t="s">
        <v>81</v>
      </c>
    </row>
    <row r="60" spans="1:21">
      <c r="B60" s="22" t="s">
        <v>66</v>
      </c>
      <c r="C60" s="14" t="s">
        <v>72</v>
      </c>
      <c r="D60" s="16">
        <v>201325</v>
      </c>
      <c r="E60" s="13" t="s">
        <v>29</v>
      </c>
      <c r="F60" s="13">
        <f>(D60-$D$17)/1000</f>
        <v>100</v>
      </c>
      <c r="G60" s="13" t="s">
        <v>46</v>
      </c>
      <c r="H60" s="13" t="s">
        <v>33</v>
      </c>
    </row>
    <row r="61" spans="1:21">
      <c r="B61" s="22" t="s">
        <v>15</v>
      </c>
      <c r="C61" s="14" t="s">
        <v>71</v>
      </c>
      <c r="D61" s="16">
        <v>101325</v>
      </c>
      <c r="E61" s="13" t="s">
        <v>29</v>
      </c>
      <c r="F61" s="13">
        <f>(D61-$D$17)/1000</f>
        <v>0</v>
      </c>
      <c r="G61" s="13" t="s">
        <v>46</v>
      </c>
      <c r="H61" s="13" t="s">
        <v>33</v>
      </c>
    </row>
    <row r="62" spans="1:21">
      <c r="B62" s="22" t="s">
        <v>1</v>
      </c>
      <c r="C62" s="14" t="s">
        <v>64</v>
      </c>
      <c r="D62" s="17">
        <v>1.8300000000000001E-5</v>
      </c>
      <c r="E62" s="13" t="s">
        <v>31</v>
      </c>
      <c r="F62" s="13"/>
      <c r="G62" s="13"/>
      <c r="H62" s="18" t="s">
        <v>81</v>
      </c>
    </row>
    <row r="63" spans="1:21">
      <c r="B63" s="4" t="s">
        <v>73</v>
      </c>
      <c r="C63" s="23" t="s">
        <v>74</v>
      </c>
      <c r="D63" s="24">
        <f>D62/D59*(D57^2-D58^2)/(D60^2-D61^2)</f>
        <v>4.982488022468198</v>
      </c>
      <c r="E63" s="13"/>
      <c r="F63" s="13"/>
      <c r="G63" s="13"/>
      <c r="H63" s="18" t="s">
        <v>86</v>
      </c>
    </row>
    <row r="64" spans="1:21">
      <c r="D64" s="10"/>
    </row>
    <row r="66" spans="1:18">
      <c r="A66" s="11" t="s">
        <v>75</v>
      </c>
      <c r="B66" s="3" t="s">
        <v>63</v>
      </c>
      <c r="D66" s="10"/>
    </row>
    <row r="67" spans="1:18">
      <c r="B67" t="s">
        <v>87</v>
      </c>
      <c r="D67" s="10"/>
    </row>
    <row r="68" spans="1:18">
      <c r="B68" s="22" t="s">
        <v>65</v>
      </c>
      <c r="C68" s="14" t="s">
        <v>68</v>
      </c>
      <c r="D68" s="16">
        <v>201325</v>
      </c>
      <c r="E68" s="13" t="s">
        <v>29</v>
      </c>
      <c r="F68" s="13">
        <f>(D68-$D$17)/1000</f>
        <v>100</v>
      </c>
      <c r="G68" s="13" t="s">
        <v>46</v>
      </c>
      <c r="H68" s="13" t="s">
        <v>33</v>
      </c>
    </row>
    <row r="69" spans="1:18">
      <c r="B69" s="22" t="s">
        <v>76</v>
      </c>
      <c r="C69" s="14" t="s">
        <v>69</v>
      </c>
      <c r="D69" s="16">
        <v>101325</v>
      </c>
      <c r="E69" s="13" t="s">
        <v>29</v>
      </c>
      <c r="F69" s="13">
        <f>(D69-$D$17)/1000</f>
        <v>0</v>
      </c>
      <c r="G69" s="13" t="s">
        <v>46</v>
      </c>
      <c r="H69" s="13" t="s">
        <v>33</v>
      </c>
    </row>
    <row r="70" spans="1:18">
      <c r="B70" s="22" t="s">
        <v>1</v>
      </c>
      <c r="C70" s="14" t="s">
        <v>70</v>
      </c>
      <c r="D70" s="17">
        <v>1.8300000000000001E-5</v>
      </c>
      <c r="E70" s="13" t="s">
        <v>31</v>
      </c>
      <c r="F70" s="13"/>
      <c r="G70" s="13"/>
      <c r="H70" s="18" t="s">
        <v>84</v>
      </c>
    </row>
    <row r="71" spans="1:18">
      <c r="B71" s="22" t="s">
        <v>66</v>
      </c>
      <c r="C71" s="14" t="s">
        <v>72</v>
      </c>
      <c r="D71" s="16">
        <v>201325</v>
      </c>
      <c r="E71" s="13" t="s">
        <v>29</v>
      </c>
      <c r="F71" s="13">
        <f>(D71-$D$17)/1000</f>
        <v>100</v>
      </c>
      <c r="G71" s="13" t="s">
        <v>46</v>
      </c>
      <c r="H71" s="13" t="s">
        <v>33</v>
      </c>
    </row>
    <row r="72" spans="1:18">
      <c r="B72" s="22" t="s">
        <v>77</v>
      </c>
      <c r="C72" s="14" t="s">
        <v>71</v>
      </c>
      <c r="D72" s="16">
        <v>101325</v>
      </c>
      <c r="E72" s="13" t="s">
        <v>29</v>
      </c>
      <c r="F72" s="13">
        <f>(D72-$D$17)/1000</f>
        <v>0</v>
      </c>
      <c r="G72" s="13" t="s">
        <v>46</v>
      </c>
      <c r="H72" s="13" t="s">
        <v>33</v>
      </c>
    </row>
    <row r="73" spans="1:18">
      <c r="B73" s="22" t="s">
        <v>1</v>
      </c>
      <c r="C73" s="14" t="s">
        <v>78</v>
      </c>
      <c r="D73" s="16">
        <v>9.3999999999999997E-4</v>
      </c>
      <c r="E73" s="13" t="s">
        <v>31</v>
      </c>
      <c r="F73" s="13"/>
      <c r="G73" s="13"/>
      <c r="H73" s="18" t="s">
        <v>85</v>
      </c>
    </row>
    <row r="74" spans="1:18">
      <c r="B74" s="4" t="s">
        <v>73</v>
      </c>
      <c r="C74" s="23" t="s">
        <v>79</v>
      </c>
      <c r="D74" s="24">
        <f>D73/(2*D70)*(D68^2-D69^2)/($D$17*(D71-D72))</f>
        <v>76.713329800903068</v>
      </c>
      <c r="E74" s="13"/>
      <c r="F74" s="7"/>
      <c r="G74" s="13"/>
      <c r="H74" s="18" t="s">
        <v>86</v>
      </c>
    </row>
    <row r="75" spans="1:18">
      <c r="D75" s="10"/>
    </row>
    <row r="76" spans="1:18">
      <c r="N76" s="3"/>
    </row>
    <row r="77" spans="1:18">
      <c r="N77" s="31"/>
    </row>
    <row r="78" spans="1:18">
      <c r="N78" s="32"/>
      <c r="O78" s="32"/>
      <c r="P78" s="32"/>
      <c r="Q78" s="32"/>
      <c r="R78" s="32"/>
    </row>
    <row r="79" spans="1:18">
      <c r="N79" s="32"/>
      <c r="O79" s="9"/>
      <c r="P79" s="9"/>
      <c r="Q79" s="9"/>
      <c r="R79" s="9"/>
    </row>
    <row r="80" spans="1:18">
      <c r="N80" s="32"/>
      <c r="O80" s="9"/>
      <c r="P80" s="9"/>
      <c r="Q80" s="9"/>
      <c r="R80" s="9"/>
    </row>
    <row r="81" spans="14:18">
      <c r="N81" s="32"/>
      <c r="P81" s="9"/>
      <c r="Q81" s="9"/>
      <c r="R81" s="9"/>
    </row>
    <row r="82" spans="14:18">
      <c r="N82" s="32"/>
      <c r="P82" s="9"/>
    </row>
    <row r="101" spans="27:30">
      <c r="AA101" s="5"/>
      <c r="AB101" s="5"/>
      <c r="AC101" s="5"/>
      <c r="AD101" s="5"/>
    </row>
  </sheetData>
  <phoneticPr fontId="4"/>
  <hyperlinks>
    <hyperlink ref="H2" r:id="rId1" display="http://www.fukuda-jp.com/" xr:uid="{D9178952-ECDE-4F79-BD31-833FA3A7CA8A}"/>
  </hyperlinks>
  <pageMargins left="0.74803149606299213" right="0.74803149606299213" top="0.57999999999999996" bottom="0.55000000000000004" header="0.36" footer="0.44"/>
  <pageSetup paperSize="9" scale="88" fitToHeight="2" orientation="landscape" r:id="rId2"/>
  <headerFooter alignWithMargins="0"/>
  <rowBreaks count="1" manualBreakCount="1">
    <brk id="46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漏れ量と孔サイズ（円管）</vt:lpstr>
      <vt:lpstr>'漏れ量と孔サイズ（円管）'!Print_Area</vt:lpstr>
    </vt:vector>
  </TitlesOfParts>
  <Company>fukuda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井元</dc:creator>
  <cp:lastModifiedBy>a196</cp:lastModifiedBy>
  <cp:lastPrinted>2015-05-25T06:27:52Z</cp:lastPrinted>
  <dcterms:created xsi:type="dcterms:W3CDTF">2009-02-18T00:24:50Z</dcterms:created>
  <dcterms:modified xsi:type="dcterms:W3CDTF">2022-12-02T04:21:01Z</dcterms:modified>
</cp:coreProperties>
</file>